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PMR OBJETIVOS 2019" sheetId="1" r:id="rId1"/>
    <sheet name="PMR 2019" sheetId="2" r:id="rId2"/>
  </sheets>
  <definedNames>
    <definedName name="_xlnm.Print_Area" localSheetId="1">'PMR 2019'!$A$1:$E$19</definedName>
    <definedName name="_xlnm.Print_Area" localSheetId="0">'PMR OBJETIVOS 2019'!$A$1:$E$27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<sst xmlns="http://schemas.openxmlformats.org/spreadsheetml/2006/main" count="81" uniqueCount="70">
  <si>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</si>
  <si>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</si>
  <si>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</si>
  <si>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</si>
  <si>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</si>
  <si>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</si>
  <si>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</si>
  <si>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</si>
  <si>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</si>
  <si>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</si>
  <si>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</si>
  <si>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</si>
  <si>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</si>
  <si>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</si>
  <si>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</si>
  <si>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</si>
  <si>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</si>
  <si>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</si>
  <si>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</si>
  <si>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</si>
  <si>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</si>
  <si>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</si>
  <si>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</si>
  <si>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</si>
  <si>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</si>
  <si>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</si>
  <si>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</si>
  <si>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</si>
  <si>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</si>
  <si>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</si>
  <si>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</si>
  <si>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</si>
  <si>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</si>
  <si>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</si>
  <si>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</si>
  <si>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</si>
  <si>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</si>
  <si>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</si>
  <si>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</si>
  <si>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</si>
  <si>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</si>
  <si>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</si>
  <si>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</si>
  <si>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</si>
  <si>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</si>
  <si>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</si>
  <si>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</si>
  <si>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</si>
  <si>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</si>
  <si>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</si>
  <si>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</si>
  <si>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</si>
  <si>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Revisó y Aprobó Mercedes Yunda Monroy  - Directora Técnica de Planeación  .</t>
  </si>
  <si>
    <t>OBJETIVOS - PRODUCTOS E  INDICADORES  DE 2019</t>
  </si>
  <si>
    <t>500,000,000</t>
  </si>
  <si>
    <t>Aprobó: Mercedes Yunda Monroy    - Director Técnico de Planeación EF</t>
  </si>
  <si>
    <t>PRESUPUESTO POR PRODUCTOS VIGENCIA 2019</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</si>
  <si>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</si>
  <si>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t>inversion febrero</t>
  </si>
  <si>
    <t>ALCANZADO A MARZO</t>
  </si>
  <si>
    <t>Fecha de Elaboración  Abril  09  de 2019</t>
  </si>
  <si>
    <r>
      <t>MONTO DE DINERO SUCEPTIBLE DE RECAUDO POR PROCESOS DE RESPONSABILIDAD FISCAL POR VIGENCIA FISCAL</t>
    </r>
    <r>
      <rPr>
        <sz val="9"/>
        <rFont val="Arial"/>
        <family val="2"/>
      </rPr>
      <t xml:space="preserve">
Valor de la Cuantía
Recaudada en la Vigencia  / Valor a recaudar programado (meta anual)
( 438,733,913,80/500,000,000).
</t>
    </r>
  </si>
  <si>
    <t>A la fecha se han realizado 175 acciones de diálogo de las 460 programadas.</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</si>
  <si>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( 175 /460)</t>
    </r>
  </si>
  <si>
    <t>Seguimiento con corte a marzo de 2019: 
El informe de medición de percepción del cliente vigencia 2018 que corresponde a uno de los productos del contrato 539806 de 2018 con la Universidad Nacional, se encuentra en proceso de revisión por parte de la supervisión para su recibo a satisfacción.
memorando 3-2019-10758 (participacion ciudadana)</t>
  </si>
  <si>
    <t xml:space="preserve">Elaboró:   - Claudia Pedraza Aldana . Fecha:Abril  09  de 2019  </t>
  </si>
  <si>
    <t>GIROS ACUMULADOS A MARZO  DE 2019</t>
  </si>
  <si>
    <r>
      <t>PORCENTAJE DE ENTIDADES DISTRITALES AUDITADAS DURANTE EL PERIODO</t>
    </r>
    <r>
      <rPr>
        <sz val="9"/>
        <rFont val="Arial"/>
        <family val="2"/>
      </rPr>
      <t xml:space="preserve">
No. De sujetos de control auditados en la vigencia / Total de sujetos de control competencia de la Contraloria de Bogotá *100 (8/96)</t>
    </r>
  </si>
  <si>
    <r>
      <t>INFORMES DE AUDITORIA REALIZADOS DURANTE EL PERIODO</t>
    </r>
    <r>
      <rPr>
        <sz val="9"/>
        <rFont val="Arial"/>
        <family val="2"/>
      </rPr>
      <t xml:space="preserve">
Total Informes de Auditoria realizados (7/221)</t>
    </r>
  </si>
  <si>
    <r>
      <t xml:space="preserve">TASA DE RETORNO
</t>
    </r>
    <r>
      <rPr>
        <sz val="9"/>
        <rFont val="Arial"/>
        <family val="2"/>
      </rPr>
      <t xml:space="preserve">Valor de los beneficios / total presupuesto ejecutado por la Contraloria de Bogotá, D.C. en el periodo analizado.
( 14494581331/46042214724 )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</si>
</sst>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s>
  <fonts count="80">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rgb="FFF3F9FA"/>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7" fillId="28"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1"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2" fillId="20"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13">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8" fillId="34" borderId="11" xfId="0" applyFont="1" applyFill="1" applyBorder="1" applyAlignment="1">
      <alignment horizontal="center" vertical="center" wrapText="1" readingOrder="1"/>
    </xf>
    <xf numFmtId="0" fontId="69" fillId="34" borderId="11" xfId="0" applyFont="1" applyFill="1" applyBorder="1" applyAlignment="1">
      <alignment horizontal="center" vertical="center" wrapText="1" readingOrder="1"/>
    </xf>
    <xf numFmtId="0" fontId="70" fillId="34" borderId="12" xfId="0" applyFont="1" applyFill="1" applyBorder="1" applyAlignment="1">
      <alignment horizontal="left" vertical="center" wrapText="1" readingOrder="1"/>
    </xf>
    <xf numFmtId="3" fontId="71" fillId="35" borderId="12" xfId="0" applyNumberFormat="1" applyFont="1" applyFill="1" applyBorder="1" applyAlignment="1">
      <alignment horizontal="right" vertical="center" wrapText="1" readingOrder="1"/>
    </xf>
    <xf numFmtId="0" fontId="72" fillId="34" borderId="10" xfId="0" applyFont="1" applyFill="1" applyBorder="1" applyAlignment="1">
      <alignment horizontal="left" vertical="center" wrapText="1" readingOrder="1"/>
    </xf>
    <xf numFmtId="3" fontId="73" fillId="35" borderId="10" xfId="0" applyNumberFormat="1" applyFont="1" applyFill="1" applyBorder="1" applyAlignment="1">
      <alignment horizontal="right" vertical="center" wrapText="1" readingOrder="1"/>
    </xf>
    <xf numFmtId="3" fontId="73" fillId="36" borderId="10" xfId="0" applyNumberFormat="1" applyFont="1" applyFill="1" applyBorder="1" applyAlignment="1">
      <alignment horizontal="right" vertical="center" wrapText="1" readingOrder="1"/>
    </xf>
    <xf numFmtId="0" fontId="4" fillId="37"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7" borderId="10" xfId="0" applyNumberFormat="1" applyFont="1" applyFill="1" applyBorder="1" applyAlignment="1">
      <alignment/>
    </xf>
    <xf numFmtId="171" fontId="22" fillId="0" borderId="0" xfId="56" applyNumberFormat="1" applyFont="1" applyAlignment="1">
      <alignment horizontal="center" wrapText="1"/>
    </xf>
    <xf numFmtId="174" fontId="74" fillId="0" borderId="0" xfId="51" applyNumberFormat="1" applyFont="1" applyAlignment="1">
      <alignment/>
    </xf>
    <xf numFmtId="0" fontId="0" fillId="0" borderId="0" xfId="0" applyAlignment="1">
      <alignment wrapText="1"/>
    </xf>
    <xf numFmtId="174" fontId="75" fillId="0" borderId="0" xfId="0" applyNumberFormat="1" applyFont="1" applyAlignment="1">
      <alignment wrapText="1"/>
    </xf>
    <xf numFmtId="174" fontId="76" fillId="0" borderId="0" xfId="0" applyNumberFormat="1" applyFont="1" applyAlignment="1">
      <alignment wrapText="1"/>
    </xf>
    <xf numFmtId="3" fontId="73" fillId="38"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3" fillId="39" borderId="10" xfId="0" applyNumberFormat="1" applyFont="1" applyFill="1" applyBorder="1" applyAlignment="1">
      <alignment horizontal="right" vertical="center" wrapText="1" readingOrder="1"/>
    </xf>
    <xf numFmtId="3" fontId="0" fillId="40" borderId="0" xfId="0" applyNumberFormat="1" applyFill="1" applyAlignment="1">
      <alignment/>
    </xf>
    <xf numFmtId="3" fontId="77" fillId="39"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7" borderId="10" xfId="56" applyFont="1" applyFill="1" applyBorder="1" applyAlignment="1">
      <alignment horizontal="center" vertical="center"/>
    </xf>
    <xf numFmtId="3" fontId="4" fillId="37" borderId="10" xfId="0" applyNumberFormat="1" applyFont="1" applyFill="1" applyBorder="1" applyAlignment="1">
      <alignment horizontal="center" vertical="center"/>
    </xf>
    <xf numFmtId="168" fontId="4" fillId="37" borderId="10" xfId="0" applyNumberFormat="1" applyFont="1" applyFill="1" applyBorder="1" applyAlignment="1">
      <alignment horizontal="center" vertical="center"/>
    </xf>
    <xf numFmtId="9" fontId="15" fillId="37" borderId="10" xfId="0" applyNumberFormat="1" applyFont="1" applyFill="1" applyBorder="1" applyAlignment="1">
      <alignment horizontal="center" vertical="center"/>
    </xf>
    <xf numFmtId="9" fontId="4" fillId="37" borderId="10" xfId="56" applyFont="1" applyFill="1" applyBorder="1" applyAlignment="1">
      <alignment horizontal="center" vertical="center" wrapText="1"/>
    </xf>
    <xf numFmtId="3" fontId="4" fillId="37"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0" fontId="23" fillId="0" borderId="13" xfId="0" applyFont="1" applyBorder="1" applyAlignment="1">
      <alignment horizontal="justify" vertical="top"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9" fontId="13" fillId="0" borderId="0" xfId="56" applyNumberFormat="1" applyFont="1" applyAlignment="1">
      <alignment/>
    </xf>
    <xf numFmtId="3" fontId="10" fillId="37" borderId="10" xfId="0" applyNumberFormat="1" applyFont="1" applyFill="1" applyBorder="1" applyAlignment="1">
      <alignment/>
    </xf>
    <xf numFmtId="0" fontId="78" fillId="0" borderId="0" xfId="0" applyFont="1" applyAlignment="1">
      <alignment/>
    </xf>
    <xf numFmtId="9" fontId="4" fillId="38" borderId="10" xfId="0" applyNumberFormat="1" applyFont="1" applyFill="1" applyBorder="1" applyAlignment="1">
      <alignment horizontal="center" vertical="center"/>
    </xf>
    <xf numFmtId="9" fontId="4" fillId="38" borderId="10" xfId="0" applyNumberFormat="1" applyFont="1" applyFill="1" applyBorder="1" applyAlignment="1">
      <alignment horizontal="center" vertical="center" wrapText="1"/>
    </xf>
    <xf numFmtId="10" fontId="14" fillId="0" borderId="10" xfId="56" applyNumberFormat="1" applyFont="1" applyBorder="1" applyAlignment="1">
      <alignment horizontal="left" vertical="center" wrapText="1"/>
    </xf>
    <xf numFmtId="9" fontId="4" fillId="38" borderId="10" xfId="56" applyFont="1" applyFill="1" applyBorder="1" applyAlignment="1">
      <alignment horizontal="center" vertical="center"/>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9" fontId="4" fillId="38" borderId="10" xfId="56" applyNumberFormat="1" applyFont="1" applyFill="1" applyBorder="1" applyAlignment="1">
      <alignment horizontal="center" vertical="center"/>
    </xf>
    <xf numFmtId="6" fontId="0" fillId="0" borderId="0" xfId="0" applyNumberFormat="1" applyAlignment="1">
      <alignment/>
    </xf>
    <xf numFmtId="3" fontId="12" fillId="0" borderId="10" xfId="0" applyNumberFormat="1" applyFont="1" applyBorder="1" applyAlignment="1">
      <alignment/>
    </xf>
    <xf numFmtId="3" fontId="10" fillId="0" borderId="10" xfId="0" applyNumberFormat="1" applyFont="1" applyBorder="1" applyAlignment="1">
      <alignment horizontal="right"/>
    </xf>
    <xf numFmtId="9" fontId="14" fillId="0" borderId="0" xfId="56" applyFont="1" applyAlignment="1">
      <alignment vertical="center" wrapText="1"/>
    </xf>
    <xf numFmtId="0" fontId="14" fillId="0" borderId="10" xfId="0" applyFont="1" applyBorder="1" applyAlignment="1">
      <alignment horizontal="left" vertical="center"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16" fillId="38" borderId="15" xfId="0" applyFont="1" applyFill="1" applyBorder="1" applyAlignment="1">
      <alignment horizontal="center"/>
    </xf>
    <xf numFmtId="0" fontId="16" fillId="38" borderId="16" xfId="0" applyFont="1" applyFill="1" applyBorder="1" applyAlignment="1">
      <alignment horizontal="center"/>
    </xf>
    <xf numFmtId="0" fontId="16" fillId="38"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11" fillId="0" borderId="18" xfId="0" applyFont="1" applyBorder="1" applyAlignment="1">
      <alignment horizontal="left"/>
    </xf>
    <xf numFmtId="0" fontId="11" fillId="0" borderId="0" xfId="0" applyFont="1" applyAlignment="1">
      <alignment horizontal="left"/>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9" xfId="0" applyFont="1" applyFill="1" applyBorder="1" applyAlignment="1">
      <alignment horizontal="center" wrapText="1"/>
    </xf>
    <xf numFmtId="0" fontId="2" fillId="32" borderId="20"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S49"/>
  <sheetViews>
    <sheetView tabSelected="1" zoomScalePageLayoutView="0" workbookViewId="0" topLeftCell="A21">
      <selection activeCell="A1" sqref="A1:E1"/>
    </sheetView>
  </sheetViews>
  <sheetFormatPr defaultColWidth="11.421875" defaultRowHeight="15"/>
  <cols>
    <col min="1" max="1" width="51.57421875" style="19" customWidth="1"/>
    <col min="2" max="3" width="17.421875" style="19" customWidth="1"/>
    <col min="4" max="4" width="15.421875" style="19" customWidth="1"/>
    <col min="5" max="5" width="14.140625" style="19" customWidth="1"/>
    <col min="6" max="6" width="41.28125" style="19" hidden="1" customWidth="1"/>
    <col min="7" max="7" width="47.140625" style="19" customWidth="1"/>
    <col min="8" max="8" width="23.00390625" style="19" customWidth="1"/>
    <col min="9" max="9" width="17.8515625" style="19" bestFit="1"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5" t="s">
        <v>37</v>
      </c>
      <c r="B1" s="96"/>
      <c r="C1" s="96"/>
      <c r="D1" s="96"/>
      <c r="E1" s="97"/>
    </row>
    <row r="2" spans="1:4" ht="15.75" customHeight="1">
      <c r="A2" s="98" t="s">
        <v>4</v>
      </c>
      <c r="B2" s="98"/>
      <c r="C2" s="98"/>
      <c r="D2" s="98"/>
    </row>
    <row r="3" spans="1:4" ht="15.75">
      <c r="A3" s="99" t="s">
        <v>7</v>
      </c>
      <c r="B3" s="99"/>
      <c r="C3" s="99"/>
      <c r="D3" s="99"/>
    </row>
    <row r="4" spans="1:4" ht="24" customHeight="1">
      <c r="A4" s="100" t="s">
        <v>53</v>
      </c>
      <c r="B4" s="100"/>
      <c r="C4" s="100"/>
      <c r="D4" s="100"/>
    </row>
    <row r="5" spans="1:5" ht="14.25" customHeight="1">
      <c r="A5" s="23" t="s">
        <v>24</v>
      </c>
      <c r="B5" s="101" t="s">
        <v>21</v>
      </c>
      <c r="C5" s="101"/>
      <c r="D5" s="101"/>
      <c r="E5" s="101"/>
    </row>
    <row r="6" spans="1:5" ht="24">
      <c r="A6" s="1" t="s">
        <v>30</v>
      </c>
      <c r="B6" s="1" t="s">
        <v>0</v>
      </c>
      <c r="C6" s="1" t="s">
        <v>1</v>
      </c>
      <c r="D6" s="1">
        <v>2019</v>
      </c>
      <c r="E6" s="1" t="s">
        <v>59</v>
      </c>
    </row>
    <row r="7" spans="1:7" ht="60">
      <c r="A7" s="24" t="s">
        <v>67</v>
      </c>
      <c r="B7" s="18">
        <v>1</v>
      </c>
      <c r="C7" s="17">
        <v>1</v>
      </c>
      <c r="D7" s="62">
        <v>0.91</v>
      </c>
      <c r="E7" s="85">
        <v>0.08</v>
      </c>
      <c r="G7" s="30"/>
    </row>
    <row r="8" spans="1:7" ht="20.25" customHeight="1">
      <c r="A8" s="23" t="s">
        <v>25</v>
      </c>
      <c r="B8" s="93" t="s">
        <v>5</v>
      </c>
      <c r="C8" s="93"/>
      <c r="D8" s="93"/>
      <c r="E8" s="93"/>
      <c r="G8" s="47"/>
    </row>
    <row r="9" spans="1:5" ht="24">
      <c r="A9" s="1" t="s">
        <v>31</v>
      </c>
      <c r="B9" s="1" t="s">
        <v>6</v>
      </c>
      <c r="C9" s="1" t="s">
        <v>1</v>
      </c>
      <c r="D9" s="1">
        <v>2019</v>
      </c>
      <c r="E9" s="1" t="str">
        <f>E6</f>
        <v>ALCANZADO A MARZO</v>
      </c>
    </row>
    <row r="10" spans="1:8" ht="70.5" customHeight="1">
      <c r="A10" s="24" t="s">
        <v>68</v>
      </c>
      <c r="B10" s="2">
        <f>130+157+168+287</f>
        <v>742</v>
      </c>
      <c r="C10" s="3">
        <f>333+177+150+150</f>
        <v>810</v>
      </c>
      <c r="D10" s="63">
        <v>221</v>
      </c>
      <c r="E10" s="82">
        <v>0.0317</v>
      </c>
      <c r="G10" s="81"/>
      <c r="H10" s="30"/>
    </row>
    <row r="11" spans="1:9" ht="24.75" customHeight="1">
      <c r="A11" s="25" t="s">
        <v>26</v>
      </c>
      <c r="B11" s="94"/>
      <c r="C11" s="94"/>
      <c r="D11" s="94"/>
      <c r="E11" s="94"/>
      <c r="G11" s="46"/>
      <c r="H11" s="44"/>
      <c r="I11" s="44"/>
    </row>
    <row r="12" spans="1:11" ht="27" customHeight="1">
      <c r="A12" s="1" t="s">
        <v>32</v>
      </c>
      <c r="B12" s="1" t="s">
        <v>0</v>
      </c>
      <c r="C12" s="1" t="s">
        <v>1</v>
      </c>
      <c r="D12" s="1">
        <f>D6</f>
        <v>2019</v>
      </c>
      <c r="E12" s="43" t="str">
        <f>E6</f>
        <v>ALCANZADO A MARZO</v>
      </c>
      <c r="J12" s="48"/>
      <c r="K12" s="48"/>
    </row>
    <row r="13" spans="1:19" ht="60">
      <c r="A13" s="24" t="s">
        <v>69</v>
      </c>
      <c r="B13" s="4">
        <v>4.34</v>
      </c>
      <c r="C13" s="4" t="s">
        <v>23</v>
      </c>
      <c r="D13" s="64">
        <v>3</v>
      </c>
      <c r="E13" s="82">
        <v>0.3148</v>
      </c>
      <c r="G13" s="81"/>
      <c r="H13" s="70"/>
      <c r="I13" s="70"/>
      <c r="K13" s="52"/>
      <c r="L13" s="45"/>
      <c r="M13" s="49"/>
      <c r="N13" s="55"/>
      <c r="O13" s="54"/>
      <c r="P13" s="54"/>
      <c r="S13" s="53"/>
    </row>
    <row r="14" spans="1:11" ht="14.25">
      <c r="A14" s="25" t="s">
        <v>27</v>
      </c>
      <c r="B14" s="93" t="s">
        <v>2</v>
      </c>
      <c r="C14" s="93"/>
      <c r="D14" s="93"/>
      <c r="E14" s="93"/>
      <c r="G14" s="30"/>
      <c r="I14" s="44"/>
      <c r="J14" s="30"/>
      <c r="K14" s="44"/>
    </row>
    <row r="15" spans="1:8" ht="34.5" customHeight="1">
      <c r="A15" s="1" t="s">
        <v>33</v>
      </c>
      <c r="B15" s="1" t="s">
        <v>0</v>
      </c>
      <c r="C15" s="1" t="s">
        <v>1</v>
      </c>
      <c r="D15" s="1">
        <f>D6</f>
        <v>2019</v>
      </c>
      <c r="E15" s="43" t="str">
        <f>E6</f>
        <v>ALCANZADO A MARZO</v>
      </c>
      <c r="G15" s="51"/>
      <c r="H15" s="30"/>
    </row>
    <row r="16" spans="1:19" ht="96">
      <c r="A16" s="22" t="s">
        <v>61</v>
      </c>
      <c r="B16" s="67">
        <v>300</v>
      </c>
      <c r="C16" s="63">
        <v>2000</v>
      </c>
      <c r="D16" s="63" t="s">
        <v>54</v>
      </c>
      <c r="E16" s="82">
        <v>0.88</v>
      </c>
      <c r="F16" s="19">
        <f>489.510134/650</f>
        <v>0.7530925138461538</v>
      </c>
      <c r="G16" s="86"/>
      <c r="H16" s="76"/>
      <c r="J16" s="78"/>
      <c r="S16" s="53" t="s">
        <v>44</v>
      </c>
    </row>
    <row r="17" spans="1:8" ht="15">
      <c r="A17" s="91" t="s">
        <v>20</v>
      </c>
      <c r="B17" s="91"/>
      <c r="C17" s="91"/>
      <c r="D17" s="91"/>
      <c r="E17" s="91"/>
      <c r="G17" s="51"/>
      <c r="H17" s="30"/>
    </row>
    <row r="18" spans="1:9" ht="24" customHeight="1">
      <c r="A18" s="23" t="s">
        <v>28</v>
      </c>
      <c r="B18" s="83" t="s">
        <v>22</v>
      </c>
      <c r="C18" s="83"/>
      <c r="D18" s="83"/>
      <c r="E18" s="83"/>
      <c r="G18" s="69"/>
      <c r="H18" s="69"/>
      <c r="I18" s="61"/>
    </row>
    <row r="19" spans="1:8" ht="25.5" customHeight="1">
      <c r="A19" s="26" t="s">
        <v>34</v>
      </c>
      <c r="B19" s="1" t="s">
        <v>0</v>
      </c>
      <c r="C19" s="1" t="s">
        <v>1</v>
      </c>
      <c r="D19" s="1">
        <f>D6</f>
        <v>2019</v>
      </c>
      <c r="E19" s="43" t="str">
        <f>E6</f>
        <v>ALCANZADO A MARZO</v>
      </c>
      <c r="G19" s="51"/>
      <c r="H19" s="30"/>
    </row>
    <row r="20" spans="1:7" ht="134.25" customHeight="1">
      <c r="A20" s="27" t="s">
        <v>57</v>
      </c>
      <c r="B20" s="21">
        <v>0.3</v>
      </c>
      <c r="C20" s="21">
        <v>0.8</v>
      </c>
      <c r="D20" s="65">
        <v>0.8</v>
      </c>
      <c r="E20" s="79">
        <v>0</v>
      </c>
      <c r="F20" s="68" t="s">
        <v>49</v>
      </c>
      <c r="G20" s="90" t="s">
        <v>64</v>
      </c>
    </row>
    <row r="21" spans="1:5" ht="14.25">
      <c r="A21" s="23" t="s">
        <v>29</v>
      </c>
      <c r="B21" s="84" t="s">
        <v>3</v>
      </c>
      <c r="C21" s="84"/>
      <c r="D21" s="84"/>
      <c r="E21" s="84"/>
    </row>
    <row r="22" spans="1:5" ht="24">
      <c r="A22" s="57" t="s">
        <v>35</v>
      </c>
      <c r="B22" s="57" t="s">
        <v>0</v>
      </c>
      <c r="C22" s="57" t="s">
        <v>1</v>
      </c>
      <c r="D22" s="57">
        <v>2019</v>
      </c>
      <c r="E22" s="57" t="str">
        <f>E6</f>
        <v>ALCANZADO A MARZO</v>
      </c>
    </row>
    <row r="23" spans="1:7" ht="72">
      <c r="A23" s="28" t="s">
        <v>63</v>
      </c>
      <c r="B23" s="18">
        <v>1</v>
      </c>
      <c r="C23" s="18">
        <v>1</v>
      </c>
      <c r="D23" s="66">
        <v>0.27</v>
      </c>
      <c r="E23" s="80">
        <f>175/460</f>
        <v>0.3804347826086957</v>
      </c>
      <c r="F23" s="71"/>
      <c r="G23" s="89" t="s">
        <v>62</v>
      </c>
    </row>
    <row r="24" spans="1:5" ht="16.5" customHeight="1">
      <c r="A24" s="32"/>
      <c r="B24" s="33"/>
      <c r="C24" s="33"/>
      <c r="D24" s="33"/>
      <c r="E24" s="33"/>
    </row>
    <row r="25" spans="1:7" ht="14.25">
      <c r="A25" s="92" t="s">
        <v>45</v>
      </c>
      <c r="B25" s="92"/>
      <c r="C25" s="92"/>
      <c r="D25" s="92"/>
      <c r="G25" s="30"/>
    </row>
    <row r="26" spans="1:4" ht="14.25">
      <c r="A26" s="29" t="s">
        <v>60</v>
      </c>
      <c r="B26" s="20"/>
      <c r="C26" s="20"/>
      <c r="D26" s="20"/>
    </row>
    <row r="27" spans="1:4" ht="14.25">
      <c r="A27" s="20" t="s">
        <v>52</v>
      </c>
      <c r="B27" s="20"/>
      <c r="C27" s="20"/>
      <c r="D27" s="20"/>
    </row>
    <row r="47" ht="15">
      <c r="C47" s="70"/>
    </row>
    <row r="48" ht="14.25">
      <c r="C48" s="47"/>
    </row>
    <row r="49" ht="14.25">
      <c r="C49" s="47"/>
    </row>
  </sheetData>
  <sheetProtection/>
  <mergeCells count="10">
    <mergeCell ref="A17:E17"/>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L29"/>
  <sheetViews>
    <sheetView zoomScalePageLayoutView="0" workbookViewId="0" topLeftCell="A1">
      <selection activeCell="A1" sqref="A1:E19"/>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7.421875" style="0" customWidth="1"/>
    <col min="10" max="10" width="16.8515625" style="0" customWidth="1"/>
    <col min="11" max="11" width="15.57421875" style="0" customWidth="1"/>
    <col min="12" max="12" width="19.140625" style="0" customWidth="1"/>
  </cols>
  <sheetData>
    <row r="1" spans="1:5" ht="25.5" customHeight="1">
      <c r="A1" s="95" t="s">
        <v>37</v>
      </c>
      <c r="B1" s="96"/>
      <c r="C1" s="96"/>
      <c r="D1" s="96"/>
      <c r="E1" s="97"/>
    </row>
    <row r="2" spans="1:5" ht="15.75" customHeight="1">
      <c r="A2" s="106" t="s">
        <v>10</v>
      </c>
      <c r="B2" s="106"/>
      <c r="C2" s="106"/>
      <c r="D2" s="106"/>
      <c r="E2" s="106"/>
    </row>
    <row r="3" spans="1:5" ht="15.75" customHeight="1">
      <c r="A3" s="106" t="s">
        <v>11</v>
      </c>
      <c r="B3" s="106"/>
      <c r="C3" s="106"/>
      <c r="D3" s="106"/>
      <c r="E3" s="106"/>
    </row>
    <row r="4" spans="1:5" ht="15.75">
      <c r="A4" s="106" t="s">
        <v>56</v>
      </c>
      <c r="B4" s="106"/>
      <c r="C4" s="106"/>
      <c r="D4" s="106"/>
      <c r="E4" s="106"/>
    </row>
    <row r="6" spans="1:5" ht="15">
      <c r="A6" t="s">
        <v>66</v>
      </c>
      <c r="E6" t="s">
        <v>8</v>
      </c>
    </row>
    <row r="7" spans="1:5" ht="15">
      <c r="A7" s="107" t="s">
        <v>9</v>
      </c>
      <c r="B7" s="108" t="s">
        <v>15</v>
      </c>
      <c r="C7" s="109" t="s">
        <v>17</v>
      </c>
      <c r="D7" s="110"/>
      <c r="E7" s="111" t="s">
        <v>16</v>
      </c>
    </row>
    <row r="8" spans="1:5" ht="15">
      <c r="A8" s="107"/>
      <c r="B8" s="107"/>
      <c r="C8" s="6" t="s">
        <v>18</v>
      </c>
      <c r="D8" s="5" t="s">
        <v>19</v>
      </c>
      <c r="E8" s="112"/>
    </row>
    <row r="9" spans="1:7" ht="15.75">
      <c r="A9" s="10" t="s">
        <v>5</v>
      </c>
      <c r="B9" s="7">
        <f>B12*77%</f>
        <v>24121711322.170002</v>
      </c>
      <c r="C9" s="87">
        <f>J29</f>
        <v>137131295.125</v>
      </c>
      <c r="D9" s="7"/>
      <c r="E9" s="50">
        <f>C9+B9</f>
        <v>24258842617.295002</v>
      </c>
      <c r="G9" s="14"/>
    </row>
    <row r="10" spans="1:5" ht="31.5">
      <c r="A10" s="11" t="s">
        <v>12</v>
      </c>
      <c r="B10" s="7">
        <f>B12*11%</f>
        <v>3445958760.31</v>
      </c>
      <c r="C10" s="87">
        <f>J28</f>
        <v>959919065.875</v>
      </c>
      <c r="D10" s="7"/>
      <c r="E10" s="50">
        <f>C10+B10</f>
        <v>4405877826.184999</v>
      </c>
    </row>
    <row r="11" spans="1:5" ht="31.5">
      <c r="A11" s="11" t="s">
        <v>13</v>
      </c>
      <c r="B11" s="7">
        <f>B12*12%</f>
        <v>3759227738.52</v>
      </c>
      <c r="C11" s="7">
        <f>J21</f>
        <v>144997495</v>
      </c>
      <c r="D11" s="7"/>
      <c r="E11" s="50">
        <f>B11+C11</f>
        <v>3904225233.52</v>
      </c>
    </row>
    <row r="12" spans="1:5" ht="15.75">
      <c r="A12" s="12" t="s">
        <v>14</v>
      </c>
      <c r="B12" s="8">
        <v>31326897821</v>
      </c>
      <c r="C12" s="8">
        <f>C9+C10+C11</f>
        <v>1242047856</v>
      </c>
      <c r="D12" s="8"/>
      <c r="E12" s="8">
        <f>E9+E10+E11</f>
        <v>32568945677.000004</v>
      </c>
    </row>
    <row r="13" spans="1:5" ht="15.75">
      <c r="A13" s="12"/>
      <c r="B13" s="8"/>
      <c r="C13" s="8"/>
      <c r="D13" s="8"/>
      <c r="E13" s="8"/>
    </row>
    <row r="14" spans="1:8" ht="15.75">
      <c r="A14" s="73" t="s">
        <v>51</v>
      </c>
      <c r="B14" s="74"/>
      <c r="C14" s="74"/>
      <c r="D14" s="75"/>
      <c r="E14" s="77"/>
      <c r="H14" s="8"/>
    </row>
    <row r="15" spans="4:6" ht="15.75">
      <c r="D15" s="15"/>
      <c r="E15" s="72">
        <f>E12+E14</f>
        <v>32568945677.000004</v>
      </c>
      <c r="F15" s="16"/>
    </row>
    <row r="16" spans="1:5" ht="31.5">
      <c r="A16" s="31" t="s">
        <v>36</v>
      </c>
      <c r="B16" s="88">
        <v>6681041</v>
      </c>
      <c r="D16" s="13"/>
      <c r="E16" s="14"/>
    </row>
    <row r="17" spans="1:5" ht="15">
      <c r="A17" s="104" t="s">
        <v>46</v>
      </c>
      <c r="B17" s="104"/>
      <c r="C17" s="104"/>
      <c r="D17" s="104"/>
      <c r="E17" s="104"/>
    </row>
    <row r="18" spans="1:5" ht="15">
      <c r="A18" s="105" t="s">
        <v>65</v>
      </c>
      <c r="B18" s="105"/>
      <c r="C18" s="105"/>
      <c r="D18" s="105"/>
      <c r="E18" s="105"/>
    </row>
    <row r="19" spans="1:5" ht="15.75" thickBot="1">
      <c r="A19" s="9" t="s">
        <v>55</v>
      </c>
      <c r="B19" s="34"/>
      <c r="C19" s="34"/>
      <c r="D19" s="34"/>
      <c r="E19" s="34"/>
    </row>
    <row r="20" spans="2:10" ht="111" customHeight="1">
      <c r="B20" s="9"/>
      <c r="C20" s="9"/>
      <c r="H20" s="36" t="s">
        <v>38</v>
      </c>
      <c r="I20" s="37">
        <v>2019</v>
      </c>
      <c r="J20" s="37" t="s">
        <v>58</v>
      </c>
    </row>
    <row r="21" spans="1:10" ht="48">
      <c r="A21" s="9"/>
      <c r="B21" s="9"/>
      <c r="C21" s="8"/>
      <c r="G21" s="35">
        <v>770</v>
      </c>
      <c r="H21" s="40" t="s">
        <v>43</v>
      </c>
      <c r="I21" s="41"/>
      <c r="J21" s="56">
        <v>144997495</v>
      </c>
    </row>
    <row r="22" spans="7:11" ht="72">
      <c r="G22" s="103">
        <v>776</v>
      </c>
      <c r="H22" s="40" t="s">
        <v>40</v>
      </c>
      <c r="I22" s="41"/>
      <c r="J22" s="56">
        <v>1033035294</v>
      </c>
      <c r="K22" s="102">
        <f>J26</f>
        <v>1097050361</v>
      </c>
    </row>
    <row r="23" spans="7:11" ht="60">
      <c r="G23" s="103"/>
      <c r="H23" s="40" t="s">
        <v>41</v>
      </c>
      <c r="I23" s="41"/>
      <c r="J23" s="56">
        <v>0</v>
      </c>
      <c r="K23" s="103"/>
    </row>
    <row r="24" spans="7:11" ht="72">
      <c r="G24" s="103"/>
      <c r="H24" s="40" t="s">
        <v>42</v>
      </c>
      <c r="I24" s="42"/>
      <c r="J24" s="56">
        <v>64015067</v>
      </c>
      <c r="K24" s="103"/>
    </row>
    <row r="25" spans="8:10" ht="17.25" thickBot="1">
      <c r="H25" s="38" t="s">
        <v>39</v>
      </c>
      <c r="I25" s="39">
        <f>SUM(I21:I24)</f>
        <v>0</v>
      </c>
      <c r="J25" s="58">
        <f>J21+J22+J23+J24</f>
        <v>1242047856</v>
      </c>
    </row>
    <row r="26" spans="10:12" ht="16.5">
      <c r="J26" s="60">
        <f>J25-J21</f>
        <v>1097050361</v>
      </c>
      <c r="K26" s="59">
        <f>J21+J22+J23+J24</f>
        <v>1242047856</v>
      </c>
      <c r="L26" s="14">
        <f>K26+K27</f>
        <v>1242047856</v>
      </c>
    </row>
    <row r="27" ht="15">
      <c r="L27" t="s">
        <v>50</v>
      </c>
    </row>
    <row r="28" spans="10:11" ht="15">
      <c r="J28">
        <f>J26*87.5/100</f>
        <v>959919065.875</v>
      </c>
      <c r="K28" t="s">
        <v>48</v>
      </c>
    </row>
    <row r="29" spans="10:11" ht="15">
      <c r="J29">
        <f>J26*12.5/100</f>
        <v>137131295.125</v>
      </c>
      <c r="K29" t="s">
        <v>47</v>
      </c>
    </row>
  </sheetData>
  <sheetProtection/>
  <mergeCells count="12">
    <mergeCell ref="C7:D7"/>
    <mergeCell ref="E7:E8"/>
    <mergeCell ref="K22:K24"/>
    <mergeCell ref="G22:G24"/>
    <mergeCell ref="A17:E17"/>
    <mergeCell ref="A18:E18"/>
    <mergeCell ref="A1:E1"/>
    <mergeCell ref="A2:E2"/>
    <mergeCell ref="A3:E3"/>
    <mergeCell ref="A4:E4"/>
    <mergeCell ref="A7:A8"/>
    <mergeCell ref="B7:B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2019-04-09T20:04:15Z</cp:lastPrinted>
  <dcterms:created xsi:type="dcterms:W3CDTF">2008-08-26T19:35:11Z</dcterms:created>
  <dcterms:modified xsi:type="dcterms:W3CDTF">2019-04-09T20:41:32Z</dcterms:modified>
  <cp:category/>
  <cp:version/>
  <cp:contentType/>
  <cp:contentStatus/>
</cp:coreProperties>
</file>